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drian.ondov\Downloads\"/>
    </mc:Choice>
  </mc:AlternateContent>
  <xr:revisionPtr revIDLastSave="0" documentId="13_ncr:1_{FB6C69D2-E9B6-48F9-BCEC-E066986E6C6E}" xr6:coauthVersionLast="47" xr6:coauthVersionMax="47" xr10:uidLastSave="{00000000-0000-0000-0000-000000000000}"/>
  <bookViews>
    <workbookView xWindow="-21697" yWindow="2070" windowWidth="21795" windowHeight="12975" xr2:uid="{00000000-000D-0000-FFFF-FFFF00000000}"/>
  </bookViews>
  <sheets>
    <sheet name="3D modelovanie" sheetId="8" r:id="rId1"/>
    <sheet name="Tlač s PLA materiálom" sheetId="7" r:id="rId2"/>
    <sheet name="Tlač s PETG materiálom" sheetId="6" r:id="rId3"/>
    <sheet name="Tlač s ABS materiálom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5" l="1"/>
  <c r="G5" i="5" s="1"/>
  <c r="G2" i="6"/>
  <c r="G5" i="6" s="1"/>
  <c r="G2" i="7"/>
  <c r="G3" i="6"/>
  <c r="G3" i="5"/>
  <c r="G4" i="8"/>
  <c r="B3" i="8" s="1" a="1"/>
  <c r="B3" i="8" s="1"/>
  <c r="C12" i="5"/>
  <c r="B5" i="5" s="1" a="1"/>
  <c r="B5" i="5" s="1"/>
  <c r="C12" i="7"/>
  <c r="B5" i="7" s="1" a="1"/>
  <c r="B5" i="7" s="1"/>
  <c r="G3" i="7" s="1"/>
  <c r="C12" i="6"/>
  <c r="B5" i="6" s="1" a="1"/>
  <c r="B5" i="6" s="1"/>
  <c r="G5" i="7" l="1"/>
  <c r="B5" i="8"/>
  <c r="C3" i="8" a="1"/>
  <c r="C3" i="8" s="1"/>
  <c r="C5" i="5" a="1"/>
  <c r="C5" i="5" s="1"/>
  <c r="C5" i="6" a="1"/>
  <c r="C5" i="6" s="1"/>
  <c r="C5" i="7" a="1"/>
  <c r="C5" i="7" s="1"/>
  <c r="G6" i="6" l="1"/>
  <c r="G8" i="6" s="1"/>
  <c r="G6" i="7"/>
  <c r="G8" i="7" s="1"/>
  <c r="G6" i="5"/>
  <c r="G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<sst xmlns="http://schemas.openxmlformats.org/spreadsheetml/2006/main" count="157" uniqueCount="48">
  <si>
    <t>g</t>
  </si>
  <si>
    <t>€/g</t>
  </si>
  <si>
    <t>€</t>
  </si>
  <si>
    <t>€/hod.</t>
  </si>
  <si>
    <t>Pracovný čas tlačiarne</t>
  </si>
  <si>
    <t>Post-procesing</t>
  </si>
  <si>
    <t>(Použitý materiál × Cena materiálu)</t>
  </si>
  <si>
    <t>(Materiál + Čas + Príprava + Finalizácia)</t>
  </si>
  <si>
    <t>Hodnota</t>
  </si>
  <si>
    <t>Jednotka</t>
  </si>
  <si>
    <t>Poznámka</t>
  </si>
  <si>
    <t>Použitý materiál</t>
  </si>
  <si>
    <t>Cena materiálu</t>
  </si>
  <si>
    <t>Čas tlače</t>
  </si>
  <si>
    <t>Poplatok za prípravu</t>
  </si>
  <si>
    <t>Čas</t>
  </si>
  <si>
    <t>Materiál</t>
  </si>
  <si>
    <t>Finálna cena</t>
  </si>
  <si>
    <t>Nacenená položka</t>
  </si>
  <si>
    <t>Položka</t>
  </si>
  <si>
    <t>Čas modelovania</t>
  </si>
  <si>
    <t>Komplexita modelu</t>
  </si>
  <si>
    <t>Podľa posúdenia technika</t>
  </si>
  <si>
    <t>(Čas modelovania + Komplexita modelu)</t>
  </si>
  <si>
    <t>Kalkulácia</t>
  </si>
  <si>
    <t>Poplatok za modelovacie práce 3D objektov</t>
  </si>
  <si>
    <t>Dĺžka modelovania 3D objektov</t>
  </si>
  <si>
    <t>Spôsob výpočtu</t>
  </si>
  <si>
    <t>Dĺžka tlače pre jeden 3D model (vypočítané modelovacím softvérom)</t>
  </si>
  <si>
    <t>Spotrebovaný materiál počas tlače (vypočítané modelovacím softvérom)</t>
  </si>
  <si>
    <t>Poplatok za prípravu tlačiarne pre tlač jedného modelu</t>
  </si>
  <si>
    <t>Podľa priemernej ceny za 1 kg materiálu (25€/kg = 0,025€/g)</t>
  </si>
  <si>
    <t>Hodinová sadzba</t>
  </si>
  <si>
    <t>Hodiny</t>
  </si>
  <si>
    <t>Počet kusov položky</t>
  </si>
  <si>
    <t>ks</t>
  </si>
  <si>
    <t>Konverzia času na hodiny</t>
  </si>
  <si>
    <t>Cena za tlač</t>
  </si>
  <si>
    <t>Vrátane modelovania a tlače</t>
  </si>
  <si>
    <t>(Podľa samostatného hárku)</t>
  </si>
  <si>
    <t>Cena za modelovanie</t>
  </si>
  <si>
    <t>Pozn.: Pre čo najpresnejšie kalkulácie upravujte iba hodnoty v bunkách so zeleným pozadím.</t>
  </si>
  <si>
    <t>Čas tlače (H:M:S)</t>
  </si>
  <si>
    <t>Čas modelovania (H:M:S)</t>
  </si>
  <si>
    <t>Finalizácia modelu za kus (napr. odstránenie vláken po tlači, obrúsenie modelu)</t>
  </si>
  <si>
    <t>(Hodinová sadzba × Čas tlače)</t>
  </si>
  <si>
    <t xml:space="preserve"> €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</si>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</sst>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1" fillId="0" borderId="1" xfId="0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3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2" borderId="0" xfId="0" applyFont="1" applyFill="1"/>
    <xf numFmtId="2" fontId="0" fillId="3" borderId="0" xfId="0" applyNumberFormat="1" applyFill="1" applyAlignment="1">
      <alignment horizontal="right"/>
    </xf>
    <xf numFmtId="2" fontId="0" fillId="3" borderId="0" xfId="0" applyNumberFormat="1" applyFill="1" applyAlignment="1" applyProtection="1">
      <alignment horizontal="right"/>
      <protection locked="0"/>
    </xf>
    <xf numFmtId="21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1" fillId="0" borderId="2" xfId="0" applyNumberFormat="1" applyFont="1" applyBorder="1" applyAlignment="1">
      <alignment horizontal="left"/>
    </xf>
    <xf numFmtId="1" fontId="0" fillId="3" borderId="0" xfId="0" applyNumberFormat="1" applyFill="1" applyAlignment="1">
      <alignment horizontal="right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álna" xfId="0" builtinId="0"/>
  </cellStyles>
  <dxfs count="39">
    <dxf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left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</dxf>
    <dxf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left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protection locked="1" hidden="0"/>
    </dxf>
    <dxf>
      <alignment horizontal="left" vertical="bottom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</dxf>
    <dxf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</dxf>
    <dxf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BE4DE87-5AC6-4417-B7C2-BC31D7A673C4}" name="Tabuľka14681012" displayName="Tabuľka14681012" ref="A1:D5" totalsRowShown="0" headerRowDxfId="38">
  <tableColumns count="4">
    <tableColumn id="1" xr3:uid="{C7434279-0926-495E-A300-CAC1651C6AFC}" name="Položka"/>
    <tableColumn id="2" xr3:uid="{D26C0544-7644-40B8-809F-54006CB26D4F}" name="Hodnota" dataDxfId="37"/>
    <tableColumn id="3" xr3:uid="{4A5EFE1E-327D-4CA7-B14B-40CB2236F68A}" name="Jednotka" dataDxfId="36"/>
    <tableColumn id="4" xr3:uid="{C1C0B7BD-6836-4DF3-BE47-A9118905AFAF}" name="Poznámk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9C293B-FCEA-4310-AB0B-22E68E19C25A}" name="Tabuľka14" displayName="Tabuľka14" ref="B11:C12" totalsRowShown="0" headerRowDxfId="6" dataDxfId="5">
  <autoFilter ref="B11:C12" xr:uid="{D59C293B-FCEA-4310-AB0B-22E68E19C25A}">
    <filterColumn colId="0" hiddenButton="1"/>
    <filterColumn colId="1" hiddenButton="1"/>
  </autoFilter>
  <tableColumns count="2">
    <tableColumn id="1" xr3:uid="{D4529CC2-46D0-4304-A223-02055F2C9C11}" name="Čas tlače (H:M:S)" dataDxfId="4"/>
    <tableColumn id="2" xr3:uid="{B6F008E4-5746-4A6F-A190-373BB741E559}" name="Hodiny" dataDxfId="3">
      <calculatedColumnFormula>ROUND(Tabuľka14[[#This Row],[Čas tlače (H:M:S)]]*24,2)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0D712AE-D611-41DD-9621-AB2F33BCA291}" name="Tabuľka25791117" displayName="Tabuľka25791117" ref="F1:I6" totalsRowShown="0" headerRowDxfId="2">
  <tableColumns count="4">
    <tableColumn id="1" xr3:uid="{164C230E-392B-4139-92CD-5E44B39A202B}" name="Nacenená položka"/>
    <tableColumn id="2" xr3:uid="{E6DECF64-1B55-424B-AA73-03E7DBF227B3}" name="Kalkulácia" dataDxfId="1">
      <calculatedColumnFormula>_xlfn.CONCAT(TEXT(B4*B3,"0,00")," €")</calculatedColumnFormula>
    </tableColumn>
    <tableColumn id="5" xr3:uid="{7A591E8D-EB5B-4049-9884-7D6A8E94003D}" name="Jednotka" dataDxfId="0"/>
    <tableColumn id="4" xr3:uid="{F88ED54C-5579-44DA-A63B-874C928BED2C}" name="Spôsob výpočt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935890-E31A-40CE-A54B-F5C101F66F47}" name="Tabuľka135" displayName="Tabuľka135" ref="F3:G4" totalsRowShown="0" headerRowDxfId="35" dataDxfId="34">
  <autoFilter ref="F3:G4" xr:uid="{D5935890-E31A-40CE-A54B-F5C101F66F47}">
    <filterColumn colId="0" hiddenButton="1"/>
    <filterColumn colId="1" hiddenButton="1"/>
  </autoFilter>
  <tableColumns count="2">
    <tableColumn id="1" xr3:uid="{7E6106C4-EE61-4022-956B-75A6C00113E3}" name="Čas modelovania (H:M:S)" dataDxfId="33"/>
    <tableColumn id="2" xr3:uid="{FBE8221D-A099-471F-ACDD-93E3B287880B}" name="Hodiny" dataDxfId="32">
      <calculatedColumnFormula>ROUND(Tabuľka135[[#This Row],[Čas modelovania (H:M:S)]]*24,2)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7E79AE1-DD18-47C9-8BDD-C9BA889636BF}" name="Tabuľka146810" displayName="Tabuľka146810" ref="A1:D7" totalsRowShown="0" headerRowDxfId="31">
  <tableColumns count="4">
    <tableColumn id="1" xr3:uid="{E4D399FB-42FC-445D-BEE9-97C42D379B7A}" name="Položka"/>
    <tableColumn id="2" xr3:uid="{D3D92AE7-8484-427C-88DE-FDD6A39C11DA}" name="Hodnota" dataDxfId="30"/>
    <tableColumn id="3" xr3:uid="{8D42C9F0-A439-45EB-A7DD-B6022359AAB3}" name="Jednotka" dataDxfId="29"/>
    <tableColumn id="4" xr3:uid="{0BD62197-4E4C-4EC2-B118-5DDECC1A5B99}" name="Poznámk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8514D4-8601-4C13-A2F5-AEC4F3660C75}" name="Tabuľka257911" displayName="Tabuľka257911" ref="F1:I6" totalsRowShown="0" headerRowDxfId="28">
  <tableColumns count="4">
    <tableColumn id="1" xr3:uid="{48408DE2-A57E-4E34-B0D3-E80DF1225EF9}" name="Nacenená položka"/>
    <tableColumn id="2" xr3:uid="{EC1CFD61-328A-4F0D-9926-FFE1410300D0}" name="Kalkulácia" dataDxfId="27">
      <calculatedColumnFormula>_xlfn.CONCAT(TEXT(B4*B3,"0,00")," €")</calculatedColumnFormula>
    </tableColumn>
    <tableColumn id="5" xr3:uid="{400623E6-79FF-43F9-B7B6-6668DBC7E67A}" name="Jednotka" dataDxfId="26"/>
    <tableColumn id="4" xr3:uid="{4E0B0D45-C48D-4D09-8268-0943A8F3A9C3}" name="Spôsob výpočtu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1D0540-708C-439E-B6ED-0E30F0BE9F81}" name="Tabuľka13" displayName="Tabuľka13" ref="B11:C12" totalsRowShown="0" headerRowDxfId="25" dataDxfId="24">
  <autoFilter ref="B11:C12" xr:uid="{C51D0540-708C-439E-B6ED-0E30F0BE9F81}">
    <filterColumn colId="0" hiddenButton="1"/>
    <filterColumn colId="1" hiddenButton="1"/>
  </autoFilter>
  <tableColumns count="2">
    <tableColumn id="1" xr3:uid="{801EACA0-EDA5-4008-A196-006DD372C458}" name="Čas tlače (H:M:S)" dataDxfId="23"/>
    <tableColumn id="2" xr3:uid="{0DEE4A1D-07DB-4C9C-AC07-B8B584EF4D7F}" name="Hodiny" dataDxfId="22">
      <calculatedColumnFormula>ROUND(Tabuľka13[[#This Row],[Čas tlače (H:M:S)]]*24,2)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346ABB4-332A-446D-9D8A-9484AAC16F0D}" name="Tabuľka1468" displayName="Tabuľka1468" ref="A1:D7" totalsRowShown="0" headerRowDxfId="21">
  <tableColumns count="4">
    <tableColumn id="1" xr3:uid="{4070EAC3-CFB6-4FAF-AEF6-5901BA576BC2}" name="Položka" dataDxfId="20"/>
    <tableColumn id="2" xr3:uid="{1761A4F7-2D3D-4985-B563-9CF69D7146F5}" name="Hodnota" dataDxfId="19"/>
    <tableColumn id="3" xr3:uid="{9E59FB08-5150-47B2-B325-65E3313FF949}" name="Jednotka" dataDxfId="18"/>
    <tableColumn id="4" xr3:uid="{D2169DD9-7E2F-448F-9AEF-B0945A20011F}" name="Poznámka" dataDxfId="1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73C67-4D97-4181-BAC9-EBACCC83DF33}" name="Tabuľka1" displayName="Tabuľka1" ref="B11:C12" totalsRowShown="0" headerRowDxfId="16" dataDxfId="15">
  <autoFilter ref="B11:C12" xr:uid="{AE673C67-4D97-4181-BAC9-EBACCC83DF33}">
    <filterColumn colId="0" hiddenButton="1"/>
    <filterColumn colId="1" hiddenButton="1"/>
  </autoFilter>
  <tableColumns count="2">
    <tableColumn id="1" xr3:uid="{884C6387-7837-4A10-B5E7-57855AC5DAB7}" name="Čas tlače (H:M:S)" dataDxfId="14"/>
    <tableColumn id="2" xr3:uid="{B3018E78-188C-462F-8B80-C70A69DF7550}" name="Hodiny" dataDxfId="13">
      <calculatedColumnFormula>ROUND(Tabuľka1[[#This Row],[Čas tlače (H:M:S)]]*24,2)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8BB7D0B-117B-4ED8-B9B5-4ABD94D3A9D5}" name="Tabuľka25791124" displayName="Tabuľka25791124" ref="F1:I6" totalsRowShown="0" headerRowDxfId="12">
  <tableColumns count="4">
    <tableColumn id="1" xr3:uid="{7A1B1DDA-0CEA-4DF9-8007-EB828080AF3A}" name="Nacenená položka"/>
    <tableColumn id="2" xr3:uid="{85DFAFB5-BDA1-4821-8C3E-B3C0CA181FAE}" name="Kalkulácia" dataDxfId="11">
      <calculatedColumnFormula>_xlfn.CONCAT(TEXT(B4*B3,"0,00")," €")</calculatedColumnFormula>
    </tableColumn>
    <tableColumn id="5" xr3:uid="{15F2042D-2DE6-47C4-8868-E05A79EB141C}" name="Jednotka" dataDxfId="10"/>
    <tableColumn id="4" xr3:uid="{960F1B27-0714-4412-BABC-3BD93D7492F0}" name="Spôsob výpočtu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88B7793-811A-4871-AE5D-26B71EE8C7A8}" name="Tabuľka146" displayName="Tabuľka146" ref="A1:D7" totalsRowShown="0" headerRowDxfId="9">
  <tableColumns count="4">
    <tableColumn id="1" xr3:uid="{8BC8456F-5081-41F7-A8D6-8D704448A15E}" name="Položka"/>
    <tableColumn id="2" xr3:uid="{E999F759-2583-4AF3-BCBA-C229171876FA}" name="Hodnota" dataDxfId="8"/>
    <tableColumn id="3" xr3:uid="{98D82A93-87FB-4B93-95CF-73960556A6A8}" name="Jednotka" dataDxfId="7"/>
    <tableColumn id="4" xr3:uid="{51879CDE-7C3E-42A3-8E32-F6938D5A8401}" name="Poznám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B565-C198-4102-AE31-EA72555D8EE7}">
  <dimension ref="A1:G16"/>
  <sheetViews>
    <sheetView tabSelected="1" workbookViewId="0">
      <selection activeCell="E18" sqref="E18"/>
    </sheetView>
  </sheetViews>
  <sheetFormatPr defaultRowHeight="15" x14ac:dyDescent="0.25"/>
  <cols>
    <col min="1" max="1" width="20.7109375" customWidth="1"/>
    <col min="2" max="2" width="15" customWidth="1"/>
    <col min="3" max="3" width="12" customWidth="1"/>
    <col min="4" max="4" width="43.140625" customWidth="1"/>
    <col min="6" max="6" width="24.140625" customWidth="1"/>
    <col min="7" max="7" width="14.7109375" customWidth="1"/>
    <col min="8" max="8" width="37.85546875" customWidth="1"/>
    <col min="9" max="9" width="9" customWidth="1"/>
  </cols>
  <sheetData>
    <row r="1" spans="1:7" x14ac:dyDescent="0.25">
      <c r="A1" s="2" t="s">
        <v>19</v>
      </c>
      <c r="B1" s="2" t="s">
        <v>8</v>
      </c>
      <c r="C1" s="2" t="s">
        <v>9</v>
      </c>
      <c r="D1" s="2" t="s">
        <v>10</v>
      </c>
    </row>
    <row r="2" spans="1:7" x14ac:dyDescent="0.25">
      <c r="A2" t="s">
        <v>32</v>
      </c>
      <c r="B2" s="11">
        <v>10</v>
      </c>
      <c r="C2" s="4" t="s">
        <v>3</v>
      </c>
      <c r="D2" t="s">
        <v>25</v>
      </c>
      <c r="F2" s="22" t="s">
        <v>36</v>
      </c>
      <c r="G2" s="22"/>
    </row>
    <row r="3" spans="1:7" x14ac:dyDescent="0.25">
      <c r="A3" t="s">
        <v>20</v>
      </c>
      <c r="B3" s="11" cm="1">
        <f t="array" ref="B3">Tabuľka135[Hodiny]</f>
        <v>1.5</v>
      </c>
      <c r="C3" s="4" t="str" cm="1">
        <f t="array" ref="C3">_xlfn.IFS(Tabuľka14681012[[#This Row],[Hodnota]]=0,"-",Tabuľka14681012[[#This Row],[Hodnota]]=1,"hodina",AND(Tabuľka14681012[[#This Row],[Hodnota]]&gt;0,Tabuľka14681012[[#This Row],[Hodnota]]&lt;5),"hodiny",Tabuľka14681012[[#This Row],[Hodnota]]&gt;4,"hodín")</f>
        <v>hodiny</v>
      </c>
      <c r="D3" t="s">
        <v>26</v>
      </c>
      <c r="F3" s="13" t="s">
        <v>43</v>
      </c>
      <c r="G3" s="13" t="s">
        <v>33</v>
      </c>
    </row>
    <row r="4" spans="1:7" ht="15.75" thickBot="1" x14ac:dyDescent="0.3">
      <c r="A4" t="s">
        <v>21</v>
      </c>
      <c r="B4" s="15">
        <v>0</v>
      </c>
      <c r="C4" s="4" t="s">
        <v>2</v>
      </c>
      <c r="D4" t="s">
        <v>22</v>
      </c>
      <c r="F4" s="17">
        <v>6.25E-2</v>
      </c>
      <c r="G4" s="5">
        <f>ROUND(Tabuľka135[[#This Row],[Čas modelovania (H:M:S)]]*24,2)</f>
        <v>1.5</v>
      </c>
    </row>
    <row r="5" spans="1:7" ht="15.75" thickBot="1" x14ac:dyDescent="0.3">
      <c r="A5" s="6" t="s">
        <v>40</v>
      </c>
      <c r="B5" s="7">
        <f>(B2*B3)+B4</f>
        <v>15</v>
      </c>
      <c r="C5" s="8" t="s">
        <v>2</v>
      </c>
      <c r="D5" s="9" t="s">
        <v>23</v>
      </c>
    </row>
    <row r="7" spans="1:7" x14ac:dyDescent="0.25">
      <c r="A7" s="10"/>
    </row>
    <row r="8" spans="1:7" x14ac:dyDescent="0.25">
      <c r="A8" s="10" t="s">
        <v>41</v>
      </c>
    </row>
    <row r="11" spans="1:7" x14ac:dyDescent="0.25">
      <c r="C11" s="1"/>
    </row>
    <row r="12" spans="1:7" x14ac:dyDescent="0.25">
      <c r="C12" s="1"/>
    </row>
    <row r="13" spans="1:7" x14ac:dyDescent="0.25">
      <c r="C13" s="1"/>
    </row>
    <row r="14" spans="1:7" x14ac:dyDescent="0.25">
      <c r="C14" s="1"/>
    </row>
    <row r="15" spans="1:7" x14ac:dyDescent="0.25">
      <c r="C15" s="1"/>
    </row>
    <row r="16" spans="1:7" x14ac:dyDescent="0.25">
      <c r="C16" s="1"/>
    </row>
  </sheetData>
  <mergeCells count="1">
    <mergeCell ref="F2:G2"/>
  </mergeCells>
  <pageMargins left="0.75" right="0.75" top="1" bottom="1" header="0.5" footer="0.5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BAC5-4268-4994-A723-575E64AE5C61}">
  <dimension ref="A1:I20"/>
  <sheetViews>
    <sheetView workbookViewId="0">
      <selection activeCell="B3" sqref="B3"/>
    </sheetView>
  </sheetViews>
  <sheetFormatPr defaultRowHeight="15" x14ac:dyDescent="0.25"/>
  <cols>
    <col min="1" max="1" width="20" customWidth="1"/>
    <col min="2" max="2" width="16.85546875" customWidth="1"/>
    <col min="3" max="3" width="12" customWidth="1"/>
    <col min="4" max="4" width="72.140625" customWidth="1"/>
    <col min="6" max="6" width="20" customWidth="1"/>
    <col min="7" max="8" width="14.7109375" customWidth="1"/>
    <col min="9" max="9" width="37.85546875" customWidth="1"/>
    <col min="10" max="10" width="9" customWidth="1"/>
  </cols>
  <sheetData>
    <row r="1" spans="1:9" x14ac:dyDescent="0.25">
      <c r="A1" s="2" t="s">
        <v>19</v>
      </c>
      <c r="B1" s="2" t="s">
        <v>8</v>
      </c>
      <c r="C1" s="2" t="s">
        <v>9</v>
      </c>
      <c r="D1" s="2" t="s">
        <v>10</v>
      </c>
      <c r="F1" s="3" t="s">
        <v>18</v>
      </c>
      <c r="G1" s="3" t="s">
        <v>24</v>
      </c>
      <c r="H1" s="3" t="s">
        <v>9</v>
      </c>
      <c r="I1" s="3" t="s">
        <v>27</v>
      </c>
    </row>
    <row r="2" spans="1:9" x14ac:dyDescent="0.25">
      <c r="A2" t="s">
        <v>11</v>
      </c>
      <c r="B2" s="15">
        <v>100</v>
      </c>
      <c r="C2" s="4" t="s">
        <v>0</v>
      </c>
      <c r="D2" t="s">
        <v>29</v>
      </c>
      <c r="F2" t="s">
        <v>16</v>
      </c>
      <c r="G2" s="11" t="str">
        <f>TEXT(B2*B3,"0,00")</f>
        <v>3,00</v>
      </c>
      <c r="H2" s="18" t="s">
        <v>2</v>
      </c>
      <c r="I2" t="s">
        <v>6</v>
      </c>
    </row>
    <row r="3" spans="1:9" x14ac:dyDescent="0.25">
      <c r="A3" t="s">
        <v>12</v>
      </c>
      <c r="B3" s="11">
        <v>0.03</v>
      </c>
      <c r="C3" s="4" t="s">
        <v>1</v>
      </c>
      <c r="D3" t="s">
        <v>31</v>
      </c>
      <c r="F3" t="s">
        <v>15</v>
      </c>
      <c r="G3" s="11" t="str">
        <f>TEXT(B5*B4,"0,00")</f>
        <v>0,75</v>
      </c>
      <c r="H3" s="18" t="s">
        <v>46</v>
      </c>
      <c r="I3" t="s">
        <v>45</v>
      </c>
    </row>
    <row r="4" spans="1:9" ht="15.75" thickBot="1" x14ac:dyDescent="0.3">
      <c r="A4" t="s">
        <v>32</v>
      </c>
      <c r="B4" s="11">
        <v>0.5</v>
      </c>
      <c r="C4" s="4" t="s">
        <v>3</v>
      </c>
      <c r="D4" t="s">
        <v>4</v>
      </c>
      <c r="F4" t="s">
        <v>34</v>
      </c>
      <c r="G4" s="21">
        <v>5</v>
      </c>
      <c r="H4" s="19" t="s">
        <v>35</v>
      </c>
      <c r="I4" t="s">
        <v>47</v>
      </c>
    </row>
    <row r="5" spans="1:9" ht="15.75" thickBot="1" x14ac:dyDescent="0.3">
      <c r="A5" t="s">
        <v>13</v>
      </c>
      <c r="B5" s="11" cm="1">
        <f t="array" ref="B5">Tabuľka13[Hodiny]</f>
        <v>1.5</v>
      </c>
      <c r="C5" s="4" t="str" cm="1">
        <f t="array" ref="C5">_xlfn.IFS(Tabuľka146810[[#This Row],[Hodnota]]=0,"-",Tabuľka146810[[#This Row],[Hodnota]]=1,"hodina",AND(Tabuľka146810[[#This Row],[Hodnota]]&gt;0,Tabuľka146810[[#This Row],[Hodnota]]&lt;5),"hodiny",Tabuľka146810[[#This Row],[Hodnota]]&gt;4,"hodín")</f>
        <v>hodiny</v>
      </c>
      <c r="D5" t="s">
        <v>28</v>
      </c>
      <c r="F5" s="6" t="s">
        <v>37</v>
      </c>
      <c r="G5" s="7" t="str">
        <f>TEXT((G2+G3+B7)*G4+B6, "0,00")</f>
        <v>24,75</v>
      </c>
      <c r="H5" s="20" t="s">
        <v>2</v>
      </c>
      <c r="I5" s="9" t="s">
        <v>7</v>
      </c>
    </row>
    <row r="6" spans="1:9" ht="15.75" thickBot="1" x14ac:dyDescent="0.3">
      <c r="A6" t="s">
        <v>14</v>
      </c>
      <c r="B6" s="15">
        <v>5</v>
      </c>
      <c r="C6" s="4" t="s">
        <v>2</v>
      </c>
      <c r="D6" t="s">
        <v>30</v>
      </c>
      <c r="F6" s="6" t="s">
        <v>40</v>
      </c>
      <c r="G6" s="7" t="str">
        <f>TEXT('3D modelovanie'!B5, "0,00")</f>
        <v>15,00</v>
      </c>
      <c r="H6" s="20" t="s">
        <v>2</v>
      </c>
      <c r="I6" s="9" t="s">
        <v>39</v>
      </c>
    </row>
    <row r="7" spans="1:9" x14ac:dyDescent="0.25">
      <c r="A7" t="s">
        <v>5</v>
      </c>
      <c r="B7" s="15">
        <v>0.2</v>
      </c>
      <c r="C7" s="4" t="s">
        <v>2</v>
      </c>
      <c r="D7" t="s">
        <v>44</v>
      </c>
    </row>
    <row r="8" spans="1:9" x14ac:dyDescent="0.25">
      <c r="C8" s="1"/>
      <c r="F8" s="14" t="s">
        <v>17</v>
      </c>
      <c r="G8" s="23" t="str">
        <f>_xlfn.CONCAT(TEXT(G5+G6, "0,00")," €")</f>
        <v>39,75 €</v>
      </c>
      <c r="H8" s="23"/>
      <c r="I8" s="14" t="s">
        <v>38</v>
      </c>
    </row>
    <row r="9" spans="1:9" x14ac:dyDescent="0.25">
      <c r="A9" s="10"/>
    </row>
    <row r="10" spans="1:9" x14ac:dyDescent="0.25">
      <c r="B10" s="22" t="s">
        <v>36</v>
      </c>
      <c r="C10" s="22"/>
    </row>
    <row r="11" spans="1:9" x14ac:dyDescent="0.25">
      <c r="B11" s="13" t="s">
        <v>42</v>
      </c>
      <c r="C11" s="13" t="s">
        <v>33</v>
      </c>
    </row>
    <row r="12" spans="1:9" x14ac:dyDescent="0.25">
      <c r="B12" s="17">
        <v>6.25E-2</v>
      </c>
      <c r="C12" s="5">
        <f>ROUND(Tabuľka13[[#This Row],[Čas tlače (H:M:S)]]*24,2)</f>
        <v>1.5</v>
      </c>
    </row>
    <row r="14" spans="1:9" x14ac:dyDescent="0.25">
      <c r="C14" s="1"/>
    </row>
    <row r="15" spans="1:9" x14ac:dyDescent="0.25">
      <c r="A15" s="10" t="s">
        <v>41</v>
      </c>
      <c r="C15" s="1"/>
    </row>
    <row r="16" spans="1: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</sheetData>
  <mergeCells count="2">
    <mergeCell ref="B10:C10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2B43-985A-44EE-918B-07E6AF44A00D}">
  <dimension ref="A1:I20"/>
  <sheetViews>
    <sheetView workbookViewId="0">
      <selection activeCell="D29" sqref="D29"/>
    </sheetView>
  </sheetViews>
  <sheetFormatPr defaultRowHeight="15" x14ac:dyDescent="0.25"/>
  <cols>
    <col min="1" max="1" width="20" customWidth="1"/>
    <col min="2" max="2" width="16.85546875" customWidth="1"/>
    <col min="3" max="3" width="12" customWidth="1"/>
    <col min="4" max="4" width="72.140625" customWidth="1"/>
    <col min="6" max="6" width="20" customWidth="1"/>
    <col min="7" max="8" width="14.7109375" customWidth="1"/>
    <col min="9" max="9" width="37.85546875" customWidth="1"/>
  </cols>
  <sheetData>
    <row r="1" spans="1:9" x14ac:dyDescent="0.25">
      <c r="A1" s="2" t="s">
        <v>19</v>
      </c>
      <c r="B1" s="2" t="s">
        <v>8</v>
      </c>
      <c r="C1" s="2" t="s">
        <v>9</v>
      </c>
      <c r="D1" s="2" t="s">
        <v>10</v>
      </c>
      <c r="F1" s="3" t="s">
        <v>18</v>
      </c>
      <c r="G1" s="3" t="s">
        <v>24</v>
      </c>
      <c r="H1" s="3" t="s">
        <v>9</v>
      </c>
      <c r="I1" s="3" t="s">
        <v>27</v>
      </c>
    </row>
    <row r="2" spans="1:9" x14ac:dyDescent="0.25">
      <c r="A2" t="s">
        <v>11</v>
      </c>
      <c r="B2" s="16">
        <v>100</v>
      </c>
      <c r="C2" s="4" t="s">
        <v>0</v>
      </c>
      <c r="D2" t="s">
        <v>29</v>
      </c>
      <c r="F2" t="s">
        <v>16</v>
      </c>
      <c r="G2" s="11" t="str">
        <f>TEXT(B2*B3,"0,00")</f>
        <v>3,00</v>
      </c>
      <c r="H2" s="18" t="s">
        <v>2</v>
      </c>
      <c r="I2" t="s">
        <v>6</v>
      </c>
    </row>
    <row r="3" spans="1:9" x14ac:dyDescent="0.25">
      <c r="A3" t="s">
        <v>12</v>
      </c>
      <c r="B3" s="12">
        <v>0.03</v>
      </c>
      <c r="C3" s="4" t="s">
        <v>1</v>
      </c>
      <c r="D3" t="s">
        <v>31</v>
      </c>
      <c r="F3" t="s">
        <v>15</v>
      </c>
      <c r="G3" s="11" t="str">
        <f>TEXT(B5*B4,"0,00")</f>
        <v>0,75</v>
      </c>
      <c r="H3" s="18" t="s">
        <v>46</v>
      </c>
      <c r="I3" t="s">
        <v>45</v>
      </c>
    </row>
    <row r="4" spans="1:9" ht="15.75" thickBot="1" x14ac:dyDescent="0.3">
      <c r="A4" t="s">
        <v>32</v>
      </c>
      <c r="B4" s="12">
        <v>0.5</v>
      </c>
      <c r="C4" s="4" t="s">
        <v>3</v>
      </c>
      <c r="D4" t="s">
        <v>4</v>
      </c>
      <c r="F4" t="s">
        <v>34</v>
      </c>
      <c r="G4" s="21">
        <v>5</v>
      </c>
      <c r="H4" s="19" t="s">
        <v>35</v>
      </c>
      <c r="I4" t="s">
        <v>47</v>
      </c>
    </row>
    <row r="5" spans="1:9" ht="15.75" thickBot="1" x14ac:dyDescent="0.3">
      <c r="A5" t="s">
        <v>13</v>
      </c>
      <c r="B5" s="12" cm="1">
        <f t="array" ref="B5">Tabuľka1[Hodiny]</f>
        <v>1.5</v>
      </c>
      <c r="C5" s="4" t="str" cm="1">
        <f t="array" ref="C5">_xlfn.IFS(Tabuľka1468[[#This Row],[Hodnota]]=0,"-",Tabuľka1468[[#This Row],[Hodnota]]=1,"hodina",AND(Tabuľka1468[[#This Row],[Hodnota]]&gt;0,Tabuľka1468[[#This Row],[Hodnota]]&lt;5),"hodiny",Tabuľka1468[[#This Row],[Hodnota]]&gt;4,"hodín")</f>
        <v>hodiny</v>
      </c>
      <c r="D5" t="s">
        <v>28</v>
      </c>
      <c r="F5" s="6" t="s">
        <v>37</v>
      </c>
      <c r="G5" s="7" t="str">
        <f>TEXT((G2+G3+B7)*G4+B6, "0,00")</f>
        <v>24,75</v>
      </c>
      <c r="H5" s="20" t="s">
        <v>2</v>
      </c>
      <c r="I5" s="9" t="s">
        <v>7</v>
      </c>
    </row>
    <row r="6" spans="1:9" ht="15.75" thickBot="1" x14ac:dyDescent="0.3">
      <c r="A6" t="s">
        <v>14</v>
      </c>
      <c r="B6" s="16">
        <v>5</v>
      </c>
      <c r="C6" s="4" t="s">
        <v>2</v>
      </c>
      <c r="D6" t="s">
        <v>30</v>
      </c>
      <c r="F6" s="6" t="s">
        <v>40</v>
      </c>
      <c r="G6" s="7" t="str">
        <f>TEXT('3D modelovanie'!B5, "0,00")</f>
        <v>15,00</v>
      </c>
      <c r="H6" s="20" t="s">
        <v>2</v>
      </c>
      <c r="I6" s="9" t="s">
        <v>39</v>
      </c>
    </row>
    <row r="7" spans="1:9" x14ac:dyDescent="0.25">
      <c r="A7" t="s">
        <v>5</v>
      </c>
      <c r="B7" s="16">
        <v>0.2</v>
      </c>
      <c r="C7" s="4" t="s">
        <v>2</v>
      </c>
      <c r="D7" t="s">
        <v>44</v>
      </c>
    </row>
    <row r="8" spans="1:9" x14ac:dyDescent="0.25">
      <c r="C8" s="1"/>
      <c r="F8" s="14" t="s">
        <v>17</v>
      </c>
      <c r="G8" s="23" t="str">
        <f>_xlfn.CONCAT(TEXT(G5+G6, "0,00")," €")</f>
        <v>39,75 €</v>
      </c>
      <c r="H8" s="23"/>
      <c r="I8" s="14" t="s">
        <v>38</v>
      </c>
    </row>
    <row r="9" spans="1:9" x14ac:dyDescent="0.25">
      <c r="A9" s="10"/>
    </row>
    <row r="10" spans="1:9" x14ac:dyDescent="0.25">
      <c r="B10" s="22" t="s">
        <v>36</v>
      </c>
      <c r="C10" s="22"/>
    </row>
    <row r="11" spans="1:9" x14ac:dyDescent="0.25">
      <c r="B11" s="13" t="s">
        <v>42</v>
      </c>
      <c r="C11" s="13" t="s">
        <v>33</v>
      </c>
    </row>
    <row r="12" spans="1:9" x14ac:dyDescent="0.25">
      <c r="B12" s="17">
        <v>6.25E-2</v>
      </c>
      <c r="C12" s="5">
        <f>ROUND(Tabuľka1[[#This Row],[Čas tlače (H:M:S)]]*24,2)</f>
        <v>1.5</v>
      </c>
    </row>
    <row r="14" spans="1:9" x14ac:dyDescent="0.25">
      <c r="C14" s="1"/>
    </row>
    <row r="15" spans="1:9" x14ac:dyDescent="0.25">
      <c r="A15" s="10" t="s">
        <v>41</v>
      </c>
      <c r="C15" s="1"/>
    </row>
    <row r="16" spans="1: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</sheetData>
  <mergeCells count="2">
    <mergeCell ref="B10:C10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1898-9C74-4B9F-A574-985B1EB6B382}">
  <dimension ref="A1:I20"/>
  <sheetViews>
    <sheetView workbookViewId="0">
      <selection activeCell="D18" sqref="D18"/>
    </sheetView>
  </sheetViews>
  <sheetFormatPr defaultRowHeight="15" x14ac:dyDescent="0.25"/>
  <cols>
    <col min="1" max="1" width="20" customWidth="1"/>
    <col min="2" max="2" width="16.85546875" customWidth="1"/>
    <col min="3" max="3" width="12" customWidth="1"/>
    <col min="4" max="4" width="72.140625" customWidth="1"/>
    <col min="6" max="6" width="20" customWidth="1"/>
    <col min="7" max="8" width="14.7109375" customWidth="1"/>
    <col min="9" max="9" width="37.85546875" customWidth="1"/>
  </cols>
  <sheetData>
    <row r="1" spans="1:9" x14ac:dyDescent="0.25">
      <c r="A1" s="2" t="s">
        <v>19</v>
      </c>
      <c r="B1" s="2" t="s">
        <v>8</v>
      </c>
      <c r="C1" s="2" t="s">
        <v>9</v>
      </c>
      <c r="D1" s="2" t="s">
        <v>10</v>
      </c>
      <c r="F1" s="3" t="s">
        <v>18</v>
      </c>
      <c r="G1" s="3" t="s">
        <v>24</v>
      </c>
      <c r="H1" s="3" t="s">
        <v>9</v>
      </c>
      <c r="I1" s="3" t="s">
        <v>27</v>
      </c>
    </row>
    <row r="2" spans="1:9" x14ac:dyDescent="0.25">
      <c r="A2" t="s">
        <v>11</v>
      </c>
      <c r="B2" s="15">
        <v>100</v>
      </c>
      <c r="C2" s="4" t="s">
        <v>0</v>
      </c>
      <c r="D2" t="s">
        <v>29</v>
      </c>
      <c r="F2" t="s">
        <v>16</v>
      </c>
      <c r="G2" s="11" t="str">
        <f>TEXT(B2*B3,"0,00")</f>
        <v>3,00</v>
      </c>
      <c r="H2" s="18" t="s">
        <v>2</v>
      </c>
      <c r="I2" t="s">
        <v>6</v>
      </c>
    </row>
    <row r="3" spans="1:9" x14ac:dyDescent="0.25">
      <c r="A3" t="s">
        <v>12</v>
      </c>
      <c r="B3" s="11">
        <v>0.03</v>
      </c>
      <c r="C3" s="4" t="s">
        <v>1</v>
      </c>
      <c r="D3" t="s">
        <v>31</v>
      </c>
      <c r="F3" t="s">
        <v>15</v>
      </c>
      <c r="G3" s="11" t="str">
        <f>TEXT(B5*B4,"0,00")</f>
        <v>0,75</v>
      </c>
      <c r="H3" s="18" t="s">
        <v>46</v>
      </c>
      <c r="I3" t="s">
        <v>45</v>
      </c>
    </row>
    <row r="4" spans="1:9" ht="15.75" thickBot="1" x14ac:dyDescent="0.3">
      <c r="A4" t="s">
        <v>32</v>
      </c>
      <c r="B4" s="11">
        <v>0.5</v>
      </c>
      <c r="C4" s="4" t="s">
        <v>3</v>
      </c>
      <c r="D4" t="s">
        <v>4</v>
      </c>
      <c r="F4" t="s">
        <v>34</v>
      </c>
      <c r="G4" s="21">
        <v>5</v>
      </c>
      <c r="H4" s="19" t="s">
        <v>35</v>
      </c>
      <c r="I4" t="s">
        <v>47</v>
      </c>
    </row>
    <row r="5" spans="1:9" ht="15.75" thickBot="1" x14ac:dyDescent="0.3">
      <c r="A5" t="s">
        <v>13</v>
      </c>
      <c r="B5" s="11" cm="1">
        <f t="array" ref="B5">Tabuľka14[Hodiny]</f>
        <v>1.5</v>
      </c>
      <c r="C5" s="4" t="str" cm="1">
        <f t="array" ref="C5">_xlfn.IFS(Tabuľka146[[#This Row],[Hodnota]]=0,"-",Tabuľka146[[#This Row],[Hodnota]]=1,"hodina",AND(Tabuľka146[[#This Row],[Hodnota]]&gt;0,Tabuľka146[[#This Row],[Hodnota]]&lt;5),"hodiny",Tabuľka146[[#This Row],[Hodnota]]&gt;4,"hodín")</f>
        <v>hodiny</v>
      </c>
      <c r="D5" t="s">
        <v>28</v>
      </c>
      <c r="F5" s="6" t="s">
        <v>37</v>
      </c>
      <c r="G5" s="7" t="str">
        <f>TEXT((G2+G3+B7)*G4+B6, "0,00")</f>
        <v>26,75</v>
      </c>
      <c r="H5" s="20" t="s">
        <v>2</v>
      </c>
      <c r="I5" s="9" t="s">
        <v>7</v>
      </c>
    </row>
    <row r="6" spans="1:9" ht="15.75" thickBot="1" x14ac:dyDescent="0.3">
      <c r="A6" t="s">
        <v>14</v>
      </c>
      <c r="B6" s="15">
        <v>7</v>
      </c>
      <c r="C6" s="4" t="s">
        <v>2</v>
      </c>
      <c r="D6" t="s">
        <v>30</v>
      </c>
      <c r="F6" s="6" t="s">
        <v>40</v>
      </c>
      <c r="G6" s="7" t="str">
        <f>TEXT('3D modelovanie'!B5, "0,00")</f>
        <v>15,00</v>
      </c>
      <c r="H6" s="20" t="s">
        <v>2</v>
      </c>
      <c r="I6" s="9" t="s">
        <v>39</v>
      </c>
    </row>
    <row r="7" spans="1:9" x14ac:dyDescent="0.25">
      <c r="A7" t="s">
        <v>5</v>
      </c>
      <c r="B7" s="15">
        <v>0.2</v>
      </c>
      <c r="C7" s="4" t="s">
        <v>2</v>
      </c>
      <c r="D7" t="s">
        <v>44</v>
      </c>
    </row>
    <row r="8" spans="1:9" x14ac:dyDescent="0.25">
      <c r="C8" s="1"/>
      <c r="F8" s="14" t="s">
        <v>17</v>
      </c>
      <c r="G8" s="23" t="str">
        <f>_xlfn.CONCAT(TEXT(G5+G6, "0,00")," €")</f>
        <v>41,75 €</v>
      </c>
      <c r="H8" s="23"/>
      <c r="I8" s="14" t="s">
        <v>38</v>
      </c>
    </row>
    <row r="9" spans="1:9" x14ac:dyDescent="0.25">
      <c r="A9" s="10"/>
    </row>
    <row r="10" spans="1:9" x14ac:dyDescent="0.25">
      <c r="B10" s="22" t="s">
        <v>36</v>
      </c>
      <c r="C10" s="22"/>
    </row>
    <row r="11" spans="1:9" x14ac:dyDescent="0.25">
      <c r="B11" s="13" t="s">
        <v>42</v>
      </c>
      <c r="C11" s="13" t="s">
        <v>33</v>
      </c>
    </row>
    <row r="12" spans="1:9" x14ac:dyDescent="0.25">
      <c r="B12" s="17">
        <v>6.25E-2</v>
      </c>
      <c r="C12" s="5">
        <f>ROUND(Tabuľka14[[#This Row],[Čas tlače (H:M:S)]]*24,2)</f>
        <v>1.5</v>
      </c>
    </row>
    <row r="14" spans="1:9" x14ac:dyDescent="0.25">
      <c r="C14" s="1"/>
    </row>
    <row r="15" spans="1:9" x14ac:dyDescent="0.25">
      <c r="A15" s="10" t="s">
        <v>41</v>
      </c>
      <c r="C15" s="1"/>
    </row>
    <row r="16" spans="1: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</sheetData>
  <mergeCells count="2">
    <mergeCell ref="B10:C10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3D modelovanie</vt:lpstr>
      <vt:lpstr>Tlač s PLA materiálom</vt:lpstr>
      <vt:lpstr>Tlač s PETG materiálom</vt:lpstr>
      <vt:lpstr>Tlač s ABS materiálom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Adrián Ondov</cp:lastModifiedBy>
  <dcterms:created xsi:type="dcterms:W3CDTF">2025-08-27T09:16:56Z</dcterms:created>
  <dcterms:modified xsi:type="dcterms:W3CDTF">2026-01-21T14:39:23Z</dcterms:modified>
</cp:coreProperties>
</file>